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C Groups\Treasury\Accounts\Fee Masters\2019\Domestic\"/>
    </mc:Choice>
  </mc:AlternateContent>
  <xr:revisionPtr revIDLastSave="0" documentId="13_ncr:1_{9FDB6667-A7EF-42EF-A5EE-3A562D283EC1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Sheet1" sheetId="1" r:id="rId1"/>
  </sheets>
  <definedNames>
    <definedName name="_xlnm.Print_Area" localSheetId="0">Sheet1!$A$1:$L$29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" i="1" l="1"/>
  <c r="W19" i="1"/>
  <c r="W18" i="1"/>
  <c r="W17" i="1"/>
  <c r="W15" i="1"/>
  <c r="W14" i="1"/>
  <c r="W13" i="1"/>
  <c r="J9" i="1" l="1"/>
  <c r="J10" i="1"/>
  <c r="J11" i="1"/>
  <c r="J12" i="1"/>
  <c r="J8" i="1"/>
  <c r="J19" i="1" l="1"/>
  <c r="G19" i="1" l="1"/>
  <c r="I19" i="1" s="1"/>
  <c r="H9" i="1"/>
  <c r="H10" i="1"/>
  <c r="H11" i="1"/>
  <c r="H12" i="1"/>
  <c r="E10" i="1"/>
  <c r="E11" i="1"/>
  <c r="E12" i="1"/>
  <c r="E8" i="1"/>
  <c r="G8" i="1" l="1"/>
  <c r="F10" i="1"/>
  <c r="G10" i="1" s="1"/>
  <c r="L10" i="1" s="1"/>
  <c r="F11" i="1"/>
  <c r="G11" i="1" s="1"/>
  <c r="F12" i="1"/>
  <c r="G12" i="1" s="1"/>
  <c r="W21" i="1"/>
  <c r="W9" i="1"/>
  <c r="W10" i="1" s="1"/>
  <c r="W11" i="1" s="1"/>
  <c r="W12" i="1" s="1"/>
  <c r="V12" i="1"/>
  <c r="V13" i="1" s="1"/>
  <c r="L12" i="1" l="1"/>
  <c r="V15" i="1"/>
  <c r="V16" i="1" s="1"/>
  <c r="V19" i="1" s="1"/>
  <c r="V21" i="1" s="1"/>
  <c r="V22" i="1" s="1"/>
  <c r="E9" i="1"/>
  <c r="F9" i="1" s="1"/>
  <c r="L11" i="1"/>
  <c r="W16" i="1"/>
  <c r="W22" i="1" s="1"/>
  <c r="G9" i="1" l="1"/>
  <c r="H8" i="1"/>
  <c r="L8" i="1" s="1"/>
  <c r="L9" i="1" l="1"/>
  <c r="L15" i="1" s="1"/>
  <c r="L19" i="1" l="1"/>
  <c r="L20" i="1" s="1"/>
</calcChain>
</file>

<file path=xl/sharedStrings.xml><?xml version="1.0" encoding="utf-8"?>
<sst xmlns="http://schemas.openxmlformats.org/spreadsheetml/2006/main" count="55" uniqueCount="52">
  <si>
    <t>Family Name</t>
  </si>
  <si>
    <t>Year Level</t>
  </si>
  <si>
    <t>Annual Tuition</t>
  </si>
  <si>
    <t>Sibling Discount</t>
  </si>
  <si>
    <t>Sub Total</t>
  </si>
  <si>
    <t>TOTAL FEES</t>
  </si>
  <si>
    <t>TABLE</t>
  </si>
  <si>
    <t>Fees</t>
  </si>
  <si>
    <t>IT Levy</t>
  </si>
  <si>
    <t>Camp</t>
  </si>
  <si>
    <t>K (Half Time)</t>
  </si>
  <si>
    <t>K (Full Time)</t>
  </si>
  <si>
    <t>Prep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</si>
  <si>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</si>
  <si>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</si>
  <si>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</si>
  <si>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</si>
  <si>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</si>
  <si>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</si>
  <si>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</si>
  <si>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</si>
  <si>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</si>
  <si>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</si>
  <si>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</si>
  <si>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</si>
  <si>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Monthly</t>
  </si>
  <si>
    <t>Fortnightly</t>
  </si>
  <si>
    <t>Custom</t>
  </si>
  <si>
    <t>Divide By</t>
  </si>
  <si>
    <t>Divide By (Custom)</t>
  </si>
  <si>
    <t>Please enter a number in the box below</t>
  </si>
  <si>
    <t xml:space="preserve">Please select Payment Frequency :   </t>
  </si>
  <si>
    <t>Months</t>
  </si>
  <si>
    <t>Fortnights</t>
  </si>
  <si>
    <t xml:space="preserve"> </t>
  </si>
  <si>
    <t xml:space="preserve">Fee Account Number (if known)  </t>
  </si>
  <si>
    <t>Student Name
(List from oldest to youngest)</t>
  </si>
  <si>
    <t>You may increase your direct debit amount to cover extra items by contacting the College Finance Department - Finance@sjac.qld.edu.au</t>
  </si>
  <si>
    <t>Please ensure funds are available in your selected account for regular direct debits to avoid administration fees as stated in the Direct Debit Service Agreement.</t>
  </si>
  <si>
    <t>Enter Annual Elective Instrument Levy</t>
  </si>
  <si>
    <t>Approximate allowance for Camp</t>
  </si>
  <si>
    <t>Select Frequency above</t>
  </si>
  <si>
    <t>Please open in Excel and complete the sections in white below.  If completing manually, complete white and yellow sections.</t>
  </si>
  <si>
    <t>Worksheet for Direct Debit Calculations - 2019</t>
  </si>
  <si>
    <t xml:space="preserve">Please ensure any balance from 2018 is cleared prior to commencement of the 2019 College year  </t>
  </si>
  <si>
    <t xml:space="preserve">TOTAL AMOUNT DUE FOR 2019 :   </t>
  </si>
  <si>
    <t>Please Select 
2019
Year Level</t>
  </si>
  <si>
    <t>Items from 2019 Booklist to be invoiced to Fee Account</t>
  </si>
  <si>
    <t xml:space="preserve">Please note that other miscellaneous items may be added to your fee account during the year (such as music tuition / instrument hire).  Please check your fee statement regularly. </t>
  </si>
  <si>
    <t>Camps - approximate cost :  Year 3 - $155 / Year 4 - $295 / Year 5 - $220 / Year 6 - $300 / Year 7 - $350 / Year 8 - $325 / Year 9 - $415 / Year 10 - $400 / Year 11 - $320</t>
  </si>
  <si>
    <t>Annual IT 
(Yrs 3-12) &amp; 
Music Levies (Yrs 3-7)</t>
  </si>
  <si>
    <t>Payment Frequency : Monthly - 11 / Fortnightly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</si>
</sst>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wrapText="1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3" fontId="0" fillId="3" borderId="1" xfId="1" applyFont="1" applyFill="1" applyBorder="1" applyAlignment="1">
      <alignment vertical="center"/>
    </xf>
    <xf numFmtId="43" fontId="0" fillId="0" borderId="1" xfId="1" applyFont="1" applyBorder="1" applyAlignment="1" applyProtection="1">
      <alignment vertical="center"/>
      <protection locked="0"/>
    </xf>
    <xf numFmtId="0" fontId="0" fillId="2" borderId="0" xfId="0" applyFont="1" applyFill="1"/>
    <xf numFmtId="0" fontId="0" fillId="2" borderId="0" xfId="0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3" fontId="0" fillId="3" borderId="3" xfId="1" applyFont="1" applyFill="1" applyBorder="1" applyAlignment="1">
      <alignment vertical="center"/>
    </xf>
    <xf numFmtId="43" fontId="0" fillId="0" borderId="2" xfId="1" applyFont="1" applyBorder="1" applyAlignment="1" applyProtection="1">
      <alignment vertical="center"/>
      <protection locked="0"/>
    </xf>
    <xf numFmtId="0" fontId="1" fillId="4" borderId="4" xfId="0" applyFont="1" applyFill="1" applyBorder="1" applyAlignment="1">
      <alignment horizontal="center" wrapText="1"/>
    </xf>
    <xf numFmtId="43" fontId="0" fillId="5" borderId="5" xfId="1" applyFont="1" applyFill="1" applyBorder="1" applyAlignment="1">
      <alignment vertical="center"/>
    </xf>
    <xf numFmtId="43" fontId="0" fillId="5" borderId="6" xfId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43" fontId="3" fillId="6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5" fillId="6" borderId="0" xfId="1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5" fillId="6" borderId="0" xfId="0" applyNumberFormat="1" applyFont="1" applyFill="1" applyAlignment="1">
      <alignment horizontal="right" vertical="center"/>
    </xf>
    <xf numFmtId="164" fontId="6" fillId="2" borderId="0" xfId="1" applyNumberFormat="1" applyFont="1" applyFill="1" applyAlignment="1">
      <alignment horizontal="left" vertical="center"/>
    </xf>
    <xf numFmtId="43" fontId="0" fillId="3" borderId="1" xfId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866269</xdr:colOff>
      <xdr:row>0</xdr:row>
      <xdr:rowOff>47625</xdr:rowOff>
    </xdr:from>
    <xdr:to>
      <xdr:col>11</xdr:col>
      <xdr:colOff>982936</xdr:colOff>
      <xdr:row>4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119" y="47625"/>
          <a:ext cx="1069167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7"/>
  <sheetViews>
    <sheetView showRowColHeaders="0" tabSelected="1" workbookViewId="0">
      <selection activeCell="C5" sqref="C5:E5"/>
    </sheetView>
  </sheetViews>
  <sheetFormatPr defaultRowHeight="15" x14ac:dyDescent="0.25"/>
  <cols>
    <col min="1" max="1" width="4.7109375" customWidth="1"/>
    <col min="2" max="2" width="24.7109375" customWidth="1"/>
    <col min="3" max="3" width="22.5703125" customWidth="1"/>
    <col min="4" max="9" width="13.140625" customWidth="1"/>
    <col min="10" max="10" width="16.85546875" customWidth="1"/>
    <col min="11" max="11" width="14.28515625" customWidth="1"/>
    <col min="12" max="12" width="16.85546875" customWidth="1"/>
    <col min="14" max="16" width="9.140625" customWidth="1"/>
    <col min="17" max="29" width="9.140625" hidden="1" customWidth="1"/>
  </cols>
  <sheetData>
    <row r="1" spans="1:2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8" ht="33.75" x14ac:dyDescent="0.5">
      <c r="A2" s="2"/>
      <c r="B2" s="6" t="s">
        <v>43</v>
      </c>
      <c r="C2" s="6"/>
      <c r="D2" s="6"/>
      <c r="E2" s="6"/>
      <c r="F2" s="2"/>
      <c r="G2" s="2"/>
      <c r="H2" s="2"/>
      <c r="I2" s="2"/>
      <c r="J2" s="2"/>
      <c r="K2" s="2"/>
      <c r="L2" s="2"/>
    </row>
    <row r="3" spans="1:28" x14ac:dyDescent="0.25">
      <c r="A3" s="2"/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8" s="8" customFormat="1" ht="33.75" customHeight="1" x14ac:dyDescent="0.25">
      <c r="A5" s="7"/>
      <c r="B5" s="22" t="s">
        <v>0</v>
      </c>
      <c r="C5" s="42"/>
      <c r="D5" s="42"/>
      <c r="E5" s="42"/>
      <c r="F5" s="23"/>
      <c r="G5" s="7"/>
      <c r="H5" s="24" t="s">
        <v>35</v>
      </c>
      <c r="I5" s="36"/>
      <c r="J5" s="36"/>
      <c r="K5" s="7"/>
      <c r="L5" s="7"/>
    </row>
    <row r="6" spans="1:28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U6" t="s">
        <v>6</v>
      </c>
      <c r="X6">
        <v>2</v>
      </c>
      <c r="Y6">
        <v>3</v>
      </c>
      <c r="Z6">
        <v>4</v>
      </c>
      <c r="AA6">
        <v>5</v>
      </c>
    </row>
    <row r="7" spans="1:28" s="1" customFormat="1" ht="48" x14ac:dyDescent="0.2">
      <c r="A7" s="3"/>
      <c r="B7" s="38" t="s">
        <v>36</v>
      </c>
      <c r="C7" s="39"/>
      <c r="D7" s="4" t="s">
        <v>46</v>
      </c>
      <c r="E7" s="4" t="s">
        <v>2</v>
      </c>
      <c r="F7" s="4" t="s">
        <v>3</v>
      </c>
      <c r="G7" s="19" t="s">
        <v>4</v>
      </c>
      <c r="H7" s="16" t="s">
        <v>50</v>
      </c>
      <c r="I7" s="4" t="s">
        <v>39</v>
      </c>
      <c r="J7" s="4" t="s">
        <v>40</v>
      </c>
      <c r="K7" s="15" t="s">
        <v>47</v>
      </c>
      <c r="L7" s="19" t="s">
        <v>5</v>
      </c>
      <c r="U7" s="1" t="s">
        <v>1</v>
      </c>
      <c r="V7" s="1" t="s">
        <v>7</v>
      </c>
      <c r="W7" s="1" t="s">
        <v>8</v>
      </c>
      <c r="X7" s="1" t="s">
        <v>3</v>
      </c>
      <c r="AB7" s="1" t="s">
        <v>9</v>
      </c>
    </row>
    <row r="8" spans="1:28" ht="33" customHeight="1" x14ac:dyDescent="0.25">
      <c r="A8" s="9">
        <v>1</v>
      </c>
      <c r="B8" s="40"/>
      <c r="C8" s="41"/>
      <c r="D8" s="10"/>
      <c r="E8" s="11">
        <f>IF(ISERROR(VLOOKUP($D8,$U:$AB,2,FALSE)),0,(VLOOKUP($D8,$U:$AB,2,FALSE)))</f>
        <v>0</v>
      </c>
      <c r="F8" s="11"/>
      <c r="G8" s="20">
        <f>E8-F8</f>
        <v>0</v>
      </c>
      <c r="H8" s="17">
        <f>IF(ISERROR(VLOOKUP($D8,$U:$AB,3,FALSE)),0,(VLOOKUP($D8,$U:$AB,3,FALSE)))</f>
        <v>0</v>
      </c>
      <c r="I8" s="12"/>
      <c r="J8" s="11">
        <f>IF(ISERROR(VLOOKUP($D8,$U:$AB,7,FALSE)),0,(VLOOKUP($D8,$U:$AB,8,FALSE)))</f>
        <v>0</v>
      </c>
      <c r="K8" s="18"/>
      <c r="L8" s="20">
        <f>SUM(G8:K8)</f>
        <v>0</v>
      </c>
      <c r="R8" t="s">
        <v>34</v>
      </c>
      <c r="S8">
        <v>0</v>
      </c>
      <c r="T8" t="s">
        <v>41</v>
      </c>
      <c r="U8" t="s">
        <v>10</v>
      </c>
      <c r="V8">
        <v>4372</v>
      </c>
      <c r="W8">
        <v>0</v>
      </c>
      <c r="X8">
        <v>0</v>
      </c>
      <c r="Y8">
        <v>0</v>
      </c>
      <c r="Z8">
        <v>0</v>
      </c>
      <c r="AA8">
        <v>0</v>
      </c>
    </row>
    <row r="9" spans="1:28" s="8" customFormat="1" ht="33" customHeight="1" x14ac:dyDescent="0.25">
      <c r="A9" s="9">
        <v>2</v>
      </c>
      <c r="B9" s="40"/>
      <c r="C9" s="41"/>
      <c r="D9" s="10"/>
      <c r="E9" s="11">
        <f>IF(ISERROR(VLOOKUP($D9,$U:$AB,2,FALSE)),0,(VLOOKUP($D9,$U:$AB,2,FALSE)))</f>
        <v>0</v>
      </c>
      <c r="F9" s="35">
        <f>IF($E9=0,0,INDEX($U$6:$AB$22,MATCH($D9,$U$6:$U$22,0),MATCH($A9,$U$6:$AB$6,0)))</f>
        <v>0</v>
      </c>
      <c r="G9" s="20">
        <f t="shared" ref="G9:G12" si="0">E9-F9</f>
        <v>0</v>
      </c>
      <c r="H9" s="17">
        <f>IF(ISERROR(VLOOKUP($D9,$U:$AB,3,FALSE)),0,(VLOOKUP($D9,$U:$AB,3,FALSE)))</f>
        <v>0</v>
      </c>
      <c r="I9" s="12"/>
      <c r="J9" s="11">
        <f t="shared" ref="J9:J12" si="1">IF(ISERROR(VLOOKUP($D9,$U:$AB,7,FALSE)),0,(VLOOKUP($D9,$U:$AB,8,FALSE)))</f>
        <v>0</v>
      </c>
      <c r="K9" s="18"/>
      <c r="L9" s="20">
        <f t="shared" ref="L9:L12" si="2">SUM(G9:K9)</f>
        <v>0</v>
      </c>
      <c r="R9" s="8" t="s">
        <v>25</v>
      </c>
      <c r="S9" s="8">
        <v>11</v>
      </c>
      <c r="T9" s="8" t="s">
        <v>32</v>
      </c>
      <c r="U9" s="8" t="s">
        <v>11</v>
      </c>
      <c r="V9" s="8">
        <v>11616</v>
      </c>
      <c r="W9" s="8">
        <f>W8</f>
        <v>0</v>
      </c>
      <c r="X9" s="8">
        <v>160</v>
      </c>
      <c r="Y9" s="8">
        <v>320</v>
      </c>
      <c r="Z9" s="8">
        <v>500</v>
      </c>
      <c r="AA9" s="8">
        <v>500</v>
      </c>
    </row>
    <row r="10" spans="1:28" s="8" customFormat="1" ht="33" customHeight="1" x14ac:dyDescent="0.25">
      <c r="A10" s="9">
        <v>3</v>
      </c>
      <c r="B10" s="40"/>
      <c r="C10" s="41"/>
      <c r="D10" s="10"/>
      <c r="E10" s="11">
        <f>IF(ISERROR(VLOOKUP($D10,$U:$AB,2,FALSE)),0,(VLOOKUP($D10,$U:$AB,2,FALSE)))</f>
        <v>0</v>
      </c>
      <c r="F10" s="11">
        <f>IF($E10=0,0,INDEX($U$6:$AB$22,MATCH($D10,$U$6:$U$22,0),MATCH($A10,$U$6:$AB$6,0)))</f>
        <v>0</v>
      </c>
      <c r="G10" s="20">
        <f t="shared" si="0"/>
        <v>0</v>
      </c>
      <c r="H10" s="17">
        <f>IF(ISERROR(VLOOKUP($D10,$U:$AB,3,FALSE)),0,(VLOOKUP($D10,$U:$AB,3,FALSE)))</f>
        <v>0</v>
      </c>
      <c r="I10" s="12"/>
      <c r="J10" s="11">
        <f t="shared" si="1"/>
        <v>0</v>
      </c>
      <c r="K10" s="18"/>
      <c r="L10" s="20">
        <f t="shared" si="2"/>
        <v>0</v>
      </c>
      <c r="R10" s="8" t="s">
        <v>26</v>
      </c>
      <c r="S10" s="8">
        <v>22</v>
      </c>
      <c r="T10" s="8" t="s">
        <v>33</v>
      </c>
      <c r="U10" s="8" t="s">
        <v>12</v>
      </c>
      <c r="V10" s="8">
        <v>7452</v>
      </c>
      <c r="W10" s="8">
        <f t="shared" ref="W10:W12" si="3">W9</f>
        <v>0</v>
      </c>
      <c r="X10" s="8">
        <v>330</v>
      </c>
      <c r="Y10" s="8">
        <v>660</v>
      </c>
      <c r="Z10" s="8">
        <v>1000</v>
      </c>
      <c r="AA10" s="8">
        <v>1000</v>
      </c>
    </row>
    <row r="11" spans="1:28" s="8" customFormat="1" ht="33" customHeight="1" x14ac:dyDescent="0.25">
      <c r="A11" s="9">
        <v>4</v>
      </c>
      <c r="B11" s="40"/>
      <c r="C11" s="41"/>
      <c r="D11" s="10"/>
      <c r="E11" s="11">
        <f>IF(ISERROR(VLOOKUP($D11,$U:$AB,2,FALSE)),0,(VLOOKUP($D11,$U:$AB,2,FALSE)))</f>
        <v>0</v>
      </c>
      <c r="F11" s="11">
        <f>IF($E11=0,0,INDEX($U$6:$AB$22,MATCH($D11,$U$6:$U$22,0),MATCH($A11,$U$6:$AB$6,0)))</f>
        <v>0</v>
      </c>
      <c r="G11" s="20">
        <f t="shared" si="0"/>
        <v>0</v>
      </c>
      <c r="H11" s="17">
        <f>IF(ISERROR(VLOOKUP($D11,$U:$AB,3,FALSE)),0,(VLOOKUP($D11,$U:$AB,3,FALSE)))</f>
        <v>0</v>
      </c>
      <c r="I11" s="12"/>
      <c r="J11" s="11">
        <f t="shared" si="1"/>
        <v>0</v>
      </c>
      <c r="K11" s="18"/>
      <c r="L11" s="20">
        <f t="shared" si="2"/>
        <v>0</v>
      </c>
      <c r="R11" s="8" t="s">
        <v>27</v>
      </c>
      <c r="S11" s="8" t="s">
        <v>30</v>
      </c>
      <c r="T11" s="8" t="s">
        <v>34</v>
      </c>
      <c r="U11" s="8" t="s">
        <v>13</v>
      </c>
      <c r="V11" s="8">
        <v>7500</v>
      </c>
      <c r="W11" s="8">
        <f t="shared" si="3"/>
        <v>0</v>
      </c>
      <c r="X11" s="8">
        <v>330</v>
      </c>
      <c r="Y11" s="8">
        <v>660</v>
      </c>
      <c r="Z11" s="8">
        <v>1000</v>
      </c>
      <c r="AA11" s="8">
        <v>1000</v>
      </c>
      <c r="AB11" s="8">
        <v>12</v>
      </c>
    </row>
    <row r="12" spans="1:28" s="8" customFormat="1" ht="33" customHeight="1" thickBot="1" x14ac:dyDescent="0.3">
      <c r="A12" s="9">
        <v>5</v>
      </c>
      <c r="B12" s="40"/>
      <c r="C12" s="41"/>
      <c r="D12" s="10"/>
      <c r="E12" s="11">
        <f>IF(ISERROR(VLOOKUP($D12,$U:$AB,2,FALSE)),0,(VLOOKUP($D12,$U:$AB,2,FALSE)))</f>
        <v>0</v>
      </c>
      <c r="F12" s="11">
        <f>IF($E12=0,0,INDEX($U$6:$AB$22,MATCH($D12,$U$6:$U$22,0),MATCH($A12,$U$6:$AB$6,0)))</f>
        <v>0</v>
      </c>
      <c r="G12" s="20">
        <f t="shared" si="0"/>
        <v>0</v>
      </c>
      <c r="H12" s="17">
        <f>IF(ISERROR(VLOOKUP($D12,$U:$AB,3,FALSE)),0,(VLOOKUP($D12,$U:$AB,3,FALSE)))</f>
        <v>0</v>
      </c>
      <c r="I12" s="12"/>
      <c r="J12" s="11">
        <f t="shared" si="1"/>
        <v>0</v>
      </c>
      <c r="K12" s="18"/>
      <c r="L12" s="21">
        <f t="shared" si="2"/>
        <v>0</v>
      </c>
      <c r="U12" s="8" t="s">
        <v>14</v>
      </c>
      <c r="V12" s="8">
        <f>V11</f>
        <v>7500</v>
      </c>
      <c r="W12" s="8">
        <f t="shared" si="3"/>
        <v>0</v>
      </c>
      <c r="X12" s="8">
        <v>330</v>
      </c>
      <c r="Y12" s="8">
        <v>660</v>
      </c>
      <c r="Z12" s="8">
        <v>1000</v>
      </c>
      <c r="AA12" s="8">
        <v>1000</v>
      </c>
      <c r="AB12" s="8">
        <v>18</v>
      </c>
    </row>
    <row r="13" spans="1:28" s="8" customFormat="1" ht="21" customHeight="1" x14ac:dyDescent="0.25">
      <c r="A13" s="2"/>
      <c r="B13" s="14" t="s">
        <v>44</v>
      </c>
      <c r="C13" s="14"/>
      <c r="D13" s="2"/>
      <c r="E13" s="2"/>
      <c r="F13" s="2"/>
      <c r="G13" s="2"/>
      <c r="H13" s="2"/>
      <c r="I13" s="2"/>
      <c r="J13" s="2"/>
      <c r="K13" s="2"/>
      <c r="L13" s="2"/>
      <c r="U13" s="8" t="s">
        <v>15</v>
      </c>
      <c r="V13" s="8">
        <f t="shared" ref="V13" si="4">V12</f>
        <v>7500</v>
      </c>
      <c r="W13" s="8">
        <f>288+200</f>
        <v>488</v>
      </c>
      <c r="X13" s="8">
        <v>330</v>
      </c>
      <c r="Y13" s="8">
        <v>660</v>
      </c>
      <c r="Z13" s="8">
        <v>1000</v>
      </c>
      <c r="AA13" s="8">
        <v>1000</v>
      </c>
      <c r="AB13" s="8">
        <v>155</v>
      </c>
    </row>
    <row r="14" spans="1:28" s="8" customFormat="1" ht="21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5"/>
      <c r="K14" s="2"/>
      <c r="L14" s="2"/>
      <c r="U14" s="8" t="s">
        <v>16</v>
      </c>
      <c r="V14" s="8">
        <v>8512</v>
      </c>
      <c r="W14" s="8">
        <f>916+200</f>
        <v>1116</v>
      </c>
      <c r="X14" s="8">
        <v>330</v>
      </c>
      <c r="Y14" s="8">
        <v>660</v>
      </c>
      <c r="Z14" s="8">
        <v>1000</v>
      </c>
      <c r="AA14" s="8">
        <v>1000</v>
      </c>
      <c r="AB14" s="8">
        <v>295</v>
      </c>
    </row>
    <row r="15" spans="1:28" s="8" customFormat="1" ht="22.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8" t="s">
        <v>45</v>
      </c>
      <c r="L15" s="29">
        <f>SUM(L8:L13)</f>
        <v>0</v>
      </c>
      <c r="U15" s="8" t="s">
        <v>17</v>
      </c>
      <c r="V15" s="8">
        <f>V14</f>
        <v>8512</v>
      </c>
      <c r="W15" s="8">
        <f>916+200</f>
        <v>1116</v>
      </c>
      <c r="X15" s="8">
        <v>330</v>
      </c>
      <c r="Y15" s="8">
        <v>660</v>
      </c>
      <c r="Z15" s="8">
        <v>1000</v>
      </c>
      <c r="AA15" s="8">
        <v>1000</v>
      </c>
      <c r="AB15" s="8">
        <v>220</v>
      </c>
    </row>
    <row r="16" spans="1:28" s="8" customFormat="1" ht="22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U16" s="8" t="s">
        <v>18</v>
      </c>
      <c r="V16" s="8">
        <f>V15</f>
        <v>8512</v>
      </c>
      <c r="W16" s="8">
        <f>W15</f>
        <v>1116</v>
      </c>
      <c r="X16" s="8">
        <v>330</v>
      </c>
      <c r="Y16" s="8">
        <v>660</v>
      </c>
      <c r="Z16" s="8">
        <v>1000</v>
      </c>
      <c r="AA16" s="8">
        <v>1000</v>
      </c>
      <c r="AB16" s="8">
        <v>300</v>
      </c>
    </row>
    <row r="17" spans="1:28" s="8" customFormat="1" ht="22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25" t="s">
        <v>31</v>
      </c>
      <c r="K17" s="26" t="s">
        <v>34</v>
      </c>
      <c r="L17" s="7"/>
      <c r="U17" s="8" t="s">
        <v>19</v>
      </c>
      <c r="V17" s="8">
        <v>10020</v>
      </c>
      <c r="W17" s="8">
        <f>988+200</f>
        <v>1188</v>
      </c>
      <c r="X17" s="8">
        <v>460</v>
      </c>
      <c r="Y17" s="8">
        <v>920</v>
      </c>
      <c r="Z17" s="8">
        <v>1380</v>
      </c>
      <c r="AA17" s="8">
        <v>1380</v>
      </c>
      <c r="AB17" s="8">
        <v>350</v>
      </c>
    </row>
    <row r="18" spans="1:28" s="8" customFormat="1" ht="22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U18" s="8" t="s">
        <v>20</v>
      </c>
      <c r="V18" s="8">
        <v>11352</v>
      </c>
      <c r="W18" s="8">
        <f>W17-200</f>
        <v>988</v>
      </c>
      <c r="X18" s="8">
        <v>460</v>
      </c>
      <c r="Y18" s="8">
        <v>920</v>
      </c>
      <c r="Z18" s="8">
        <v>1380</v>
      </c>
      <c r="AA18" s="8">
        <v>1380</v>
      </c>
      <c r="AB18" s="8">
        <v>325</v>
      </c>
    </row>
    <row r="19" spans="1:28" s="8" customFormat="1" ht="22.5" customHeight="1" x14ac:dyDescent="0.25">
      <c r="A19" s="7"/>
      <c r="B19" s="7"/>
      <c r="C19" s="7"/>
      <c r="D19" s="7"/>
      <c r="E19" s="7"/>
      <c r="F19" s="25" t="s">
        <v>28</v>
      </c>
      <c r="G19" s="34">
        <f>IF(ISERROR(VLOOKUP(K17,R9:S11,2,FALSE)),0,(VLOOKUP(K17,R9:S11,2,FALSE)))</f>
        <v>0</v>
      </c>
      <c r="H19" s="7"/>
      <c r="I19" s="30">
        <f>IF(G19&lt;&gt;S11,G19,"")</f>
        <v>0</v>
      </c>
      <c r="J19" s="37" t="str">
        <f>VLOOKUP(K17,R8:T11,3,FALSE)</f>
        <v>Select Frequency above</v>
      </c>
      <c r="K19" s="37"/>
      <c r="L19" s="31">
        <f>IF(ISERROR(L15/G19),0,ROUND(L15/G19,2))</f>
        <v>0</v>
      </c>
      <c r="U19" s="8" t="s">
        <v>21</v>
      </c>
      <c r="V19" s="8">
        <f>V18</f>
        <v>11352</v>
      </c>
      <c r="W19" s="8">
        <f>W16-200</f>
        <v>916</v>
      </c>
      <c r="X19" s="8">
        <v>460</v>
      </c>
      <c r="Y19" s="8">
        <v>920</v>
      </c>
      <c r="Z19" s="8">
        <v>1380</v>
      </c>
      <c r="AA19" s="8">
        <v>1380</v>
      </c>
      <c r="AB19" s="8">
        <v>415</v>
      </c>
    </row>
    <row r="20" spans="1:28" s="8" customFormat="1" ht="22.5" customHeight="1" x14ac:dyDescent="0.25">
      <c r="A20" s="7"/>
      <c r="B20" s="7"/>
      <c r="C20" s="7"/>
      <c r="D20" s="7"/>
      <c r="E20" s="7"/>
      <c r="F20" s="25" t="s">
        <v>29</v>
      </c>
      <c r="G20" s="32"/>
      <c r="H20" s="7"/>
      <c r="I20" s="7"/>
      <c r="J20" s="7"/>
      <c r="K20" s="7"/>
      <c r="L20" s="33" t="str">
        <f>IF(L15=0,"",IF(K17=R8,0,IF(L19&gt;0,0,IF(ISERROR(ROUND(L15/G20,2)),"Enter Divide By",ROUND(L15/G20,2)))))</f>
        <v/>
      </c>
      <c r="U20" t="s">
        <v>22</v>
      </c>
      <c r="V20">
        <v>12040</v>
      </c>
      <c r="W20">
        <f>W17-200</f>
        <v>988</v>
      </c>
      <c r="X20" s="8">
        <v>460</v>
      </c>
      <c r="Y20" s="8">
        <v>920</v>
      </c>
      <c r="Z20" s="8">
        <v>1380</v>
      </c>
      <c r="AA20" s="8">
        <v>1380</v>
      </c>
      <c r="AB20">
        <v>400</v>
      </c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U21" t="s">
        <v>23</v>
      </c>
      <c r="V21">
        <f>V20</f>
        <v>12040</v>
      </c>
      <c r="W21">
        <f>W20</f>
        <v>988</v>
      </c>
      <c r="X21">
        <v>460</v>
      </c>
      <c r="Y21">
        <v>920</v>
      </c>
      <c r="Z21">
        <v>1380</v>
      </c>
      <c r="AA21">
        <v>1380</v>
      </c>
      <c r="AB21">
        <v>320</v>
      </c>
    </row>
    <row r="22" spans="1:28" ht="6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U22" t="s">
        <v>24</v>
      </c>
      <c r="V22">
        <f>V21</f>
        <v>12040</v>
      </c>
      <c r="W22">
        <f>W19</f>
        <v>916</v>
      </c>
      <c r="X22">
        <v>460</v>
      </c>
      <c r="Y22">
        <v>920</v>
      </c>
      <c r="Z22">
        <v>1380</v>
      </c>
      <c r="AA22">
        <v>1380</v>
      </c>
    </row>
    <row r="23" spans="1:28" x14ac:dyDescent="0.25">
      <c r="A23" s="2"/>
      <c r="B23" s="2" t="s">
        <v>48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28" x14ac:dyDescent="0.25">
      <c r="A24" s="2"/>
      <c r="B24" s="2" t="s">
        <v>37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28" ht="9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8" x14ac:dyDescent="0.25">
      <c r="A26" s="2"/>
      <c r="B26" s="2" t="s">
        <v>51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8" x14ac:dyDescent="0.25">
      <c r="A28" s="2"/>
      <c r="B28" s="13" t="s">
        <v>38</v>
      </c>
      <c r="C28" s="13"/>
      <c r="D28" s="2"/>
      <c r="E28" s="2"/>
      <c r="F28" s="2"/>
      <c r="G28" s="2"/>
      <c r="H28" s="2"/>
      <c r="I28" s="2"/>
      <c r="J28" s="2"/>
      <c r="K28" s="2"/>
      <c r="L28" s="2"/>
    </row>
    <row r="29" spans="1:28" x14ac:dyDescent="0.25">
      <c r="A29" s="2"/>
      <c r="B29" s="13" t="s">
        <v>49</v>
      </c>
      <c r="C29" s="13"/>
      <c r="D29" s="2"/>
      <c r="E29" s="2"/>
      <c r="F29" s="2"/>
      <c r="G29" s="2"/>
      <c r="H29" s="2"/>
      <c r="I29" s="2"/>
      <c r="J29" s="2"/>
      <c r="K29" s="2"/>
      <c r="L29" s="2"/>
    </row>
    <row r="36" spans="2:3" x14ac:dyDescent="0.25">
      <c r="B36" s="8"/>
      <c r="C36" s="8"/>
    </row>
    <row r="37" spans="2:3" x14ac:dyDescent="0.25">
      <c r="B37" s="8"/>
      <c r="C37" s="8"/>
    </row>
  </sheetData>
  <sheetProtection algorithmName="SHA-512" hashValue="adMND2HFwD0VEE2hENNZfG0UhiOHHzF0n1ZuLQL8bNS/QkHy8GsnWF8SvI6ARxuDviKa5IDutAzrbsWmYcihJQ==" saltValue="BVmkeTyNNljuVTXyGjPh6Q==" spinCount="100000" sheet="1" objects="1" scenarios="1"/>
  <mergeCells count="9">
    <mergeCell ref="I5:J5"/>
    <mergeCell ref="J19:K19"/>
    <mergeCell ref="B7:C7"/>
    <mergeCell ref="B8:C8"/>
    <mergeCell ref="B9:C9"/>
    <mergeCell ref="B10:C10"/>
    <mergeCell ref="B11:C11"/>
    <mergeCell ref="B12:C12"/>
    <mergeCell ref="C5:E5"/>
  </mergeCells>
  <dataValidations count="2">
    <dataValidation type="list" allowBlank="1" showInputMessage="1" showErrorMessage="1" sqref="K17" xr:uid="{00000000-0002-0000-0000-000000000000}">
      <formula1>$R$8:$R$11</formula1>
    </dataValidation>
    <dataValidation type="list" allowBlank="1" showInputMessage="1" showErrorMessage="1" sqref="D8:D12" xr:uid="{00000000-0002-0000-0000-000001000000}">
      <formula1>$U$8:$U$22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Lewis</dc:creator>
  <cp:lastModifiedBy>Karen Lewis</cp:lastModifiedBy>
  <cp:lastPrinted>2018-10-31T02:28:27Z</cp:lastPrinted>
  <dcterms:created xsi:type="dcterms:W3CDTF">2017-09-22T00:49:50Z</dcterms:created>
  <dcterms:modified xsi:type="dcterms:W3CDTF">2018-12-13T00:55:35Z</dcterms:modified>
</cp:coreProperties>
</file>